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an\Downloads\"/>
    </mc:Choice>
  </mc:AlternateContent>
  <bookViews>
    <workbookView xWindow="0" yWindow="0" windowWidth="15345" windowHeight="4455" xr2:uid="{00000000-000D-0000-FFFF-FFFF00000000}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B63" i="1" l="1"/>
  <c r="B58" i="1"/>
  <c r="B62" i="1" s="1"/>
  <c r="B64" i="1" l="1"/>
  <c r="B65" i="1" s="1"/>
  <c r="B47" i="1" l="1"/>
  <c r="B48" i="1" s="1"/>
  <c r="B49" i="1" s="1"/>
  <c r="B50" i="1" s="1"/>
  <c r="E34" i="1"/>
  <c r="E35" i="1" s="1"/>
  <c r="E36" i="1" l="1"/>
  <c r="E38" i="1"/>
  <c r="E37" i="1"/>
  <c r="B35" i="1"/>
  <c r="B36" i="1" s="1"/>
  <c r="B34" i="1"/>
  <c r="B37" i="1" l="1"/>
  <c r="B39" i="1"/>
  <c r="B38" i="1"/>
  <c r="B20" i="1"/>
  <c r="B24" i="1" s="1"/>
  <c r="B7" i="1" l="1"/>
  <c r="B4" i="1"/>
  <c r="B10" i="1" l="1"/>
  <c r="B11" i="1" s="1"/>
  <c r="B12" i="1" s="1"/>
</calcChain>
</file>

<file path=xl/sharedStrings.xml><?xml version="1.0" encoding="utf-8"?>
<sst xmlns="http://schemas.openxmlformats.org/spreadsheetml/2006/main" count="89" uniqueCount="71">
  <si>
    <t>Pipe OD, in</t>
  </si>
  <si>
    <t>Pipe length, ft</t>
  </si>
  <si>
    <t>Area of Pipe, ft2</t>
  </si>
  <si>
    <t>Tape Width, in</t>
  </si>
  <si>
    <t>Overlap Width, in</t>
  </si>
  <si>
    <t>Tape Required, ft2</t>
  </si>
  <si>
    <t>Tape Required, SQ</t>
  </si>
  <si>
    <t>Tape Length, ft</t>
  </si>
  <si>
    <t>Tape Area, SQ</t>
  </si>
  <si>
    <t>Rolls Required</t>
  </si>
  <si>
    <t>Waste Factor</t>
  </si>
  <si>
    <t>Epoxy and Mastic Percent Solids (by volume)</t>
  </si>
  <si>
    <t>All Tapecoat Epoxies</t>
  </si>
  <si>
    <t>Royston R28</t>
  </si>
  <si>
    <t>Royston Thick and Quick</t>
  </si>
  <si>
    <t>TC Mastic</t>
  </si>
  <si>
    <t>Tape Calculator</t>
  </si>
  <si>
    <t>Liquid Calculator</t>
  </si>
  <si>
    <t xml:space="preserve">Total Dry Film Thickness, mils </t>
  </si>
  <si>
    <t>Percent Solids of Liquid</t>
  </si>
  <si>
    <t>Waste/Overage %</t>
  </si>
  <si>
    <t>Gallons Needed</t>
  </si>
  <si>
    <t>Royston A51 Plus/Low VOC</t>
  </si>
  <si>
    <t>Omniprime</t>
  </si>
  <si>
    <t>Royston R28 Zero VOC</t>
  </si>
  <si>
    <t>Roybond 747</t>
  </si>
  <si>
    <t>Roybond 747 Spray</t>
  </si>
  <si>
    <t>Flangecoat Calculator</t>
  </si>
  <si>
    <t>Flange Diameter, in</t>
  </si>
  <si>
    <t>Gasket Diameter, in</t>
  </si>
  <si>
    <t>Gasket Width, in (Gap Width)</t>
  </si>
  <si>
    <t>Depth of Gap, in</t>
  </si>
  <si>
    <t>Number of Flanges</t>
  </si>
  <si>
    <t>Area to fill per Flange, in3</t>
  </si>
  <si>
    <t>Total area to fill, in3</t>
  </si>
  <si>
    <t>Number of 29 oz tubes</t>
  </si>
  <si>
    <t>Number of 5 Gallon Pails</t>
  </si>
  <si>
    <t>Number of 12 oz tubes</t>
  </si>
  <si>
    <t>Gap Width, in</t>
  </si>
  <si>
    <t>Flangecoat Calculator 2</t>
  </si>
  <si>
    <t>Profile Putty Calculator</t>
  </si>
  <si>
    <t>Number of Step downs</t>
  </si>
  <si>
    <t>Stepdown Height, in</t>
  </si>
  <si>
    <t>Length of pipe to be coated, in</t>
  </si>
  <si>
    <t>(h)</t>
  </si>
  <si>
    <t>(l)</t>
  </si>
  <si>
    <t>Pipe diameter, in</t>
  </si>
  <si>
    <t>(d)</t>
  </si>
  <si>
    <t>Area to fill per stepdown, in3</t>
  </si>
  <si>
    <t>Number of bricks</t>
  </si>
  <si>
    <t>(Fd)</t>
  </si>
  <si>
    <t>(w)</t>
  </si>
  <si>
    <t>(Gd)</t>
  </si>
  <si>
    <t xml:space="preserve">Cases </t>
  </si>
  <si>
    <t>Moldable Sealant/C125 Calculator</t>
  </si>
  <si>
    <t>2"x50'</t>
  </si>
  <si>
    <t>Moldable Sealant - 60 mils</t>
  </si>
  <si>
    <t>C125 - 125 mils</t>
  </si>
  <si>
    <t>2"x10'</t>
  </si>
  <si>
    <t>4"x10'</t>
  </si>
  <si>
    <t>Layers of sealant needed</t>
  </si>
  <si>
    <t>Stepdown Height, mils</t>
  </si>
  <si>
    <t>Sealant Thickness as Applied, mils*</t>
  </si>
  <si>
    <t>Pipe Circumference, ft</t>
  </si>
  <si>
    <t>Linear feet of Sealant per step down, ft</t>
  </si>
  <si>
    <t>4"x50'</t>
  </si>
  <si>
    <t>6"x50'</t>
  </si>
  <si>
    <t>Roll Length (see chart to the right), ft</t>
  </si>
  <si>
    <t>Number of rolls</t>
  </si>
  <si>
    <t>* i.e. if the 60 mil Moldable Sealant is being folded in half to better fill the step down, the applied thickness is 120 mils</t>
  </si>
  <si>
    <t>It is recommended that the sealant width as applied ("l" in the above picture) is at least 4X the stepdown height ("h" in the above picture)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</si>
</sst>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0" fillId="2" borderId="0" xfId="0" applyFill="1" applyAlignment="1">
      <alignment horizontal="center"/>
    </xf>
    <xf numFmtId="9" fontId="0" fillId="2" borderId="0" xfId="0" applyNumberFormat="1" applyFill="1" applyAlignment="1">
      <alignment horizontal="center"/>
    </xf>
    <xf numFmtId="9" fontId="0" fillId="0" borderId="0" xfId="0" applyNumberFormat="1"/>
    <xf numFmtId="0" fontId="3" fillId="0" borderId="0" xfId="0" applyFont="1" applyBorder="1" applyAlignment="1">
      <alignment vertical="center" wrapText="1"/>
    </xf>
    <xf numFmtId="9" fontId="3" fillId="0" borderId="0" xfId="0" applyNumberFormat="1" applyFont="1" applyBorder="1" applyAlignment="1">
      <alignment vertical="center" wrapText="1"/>
    </xf>
    <xf numFmtId="0" fontId="2" fillId="0" borderId="0" xfId="0" applyFont="1"/>
    <xf numFmtId="9" fontId="0" fillId="2" borderId="0" xfId="1" applyFont="1" applyFill="1" applyAlignment="1">
      <alignment horizontal="center"/>
    </xf>
    <xf numFmtId="2" fontId="0" fillId="0" borderId="0" xfId="0" applyNumberFormat="1"/>
    <xf numFmtId="0" fontId="0" fillId="0" borderId="0" xfId="0" applyFill="1" applyAlignment="1">
      <alignment horizontal="center"/>
    </xf>
    <xf numFmtId="1" fontId="2" fillId="0" borderId="0" xfId="0" applyNumberFormat="1" applyFont="1" applyFill="1" applyAlignment="1">
      <alignment horizontal="center"/>
    </xf>
    <xf numFmtId="164" fontId="2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165" fontId="3" fillId="0" borderId="0" xfId="0" applyNumberFormat="1" applyFont="1" applyBorder="1" applyAlignment="1">
      <alignment vertical="center" wrapText="1"/>
    </xf>
    <xf numFmtId="9" fontId="0" fillId="0" borderId="0" xfId="1" applyFont="1"/>
    <xf numFmtId="165" fontId="0" fillId="0" borderId="0" xfId="0" applyNumberFormat="1"/>
    <xf numFmtId="0" fontId="0" fillId="0" borderId="0" xfId="0" applyFont="1"/>
    <xf numFmtId="0" fontId="4" fillId="0" borderId="0" xfId="0" applyFont="1" applyBorder="1" applyAlignment="1">
      <alignment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571500</xdr:colOff>
      <xdr:row>41</xdr:row>
      <xdr:rowOff>114300</xdr:rowOff>
    </xdr:from>
    <xdr:to>
      <xdr:col>6</xdr:col>
      <xdr:colOff>266700</xdr:colOff>
      <xdr:row>52</xdr:row>
      <xdr:rowOff>87927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8075" y="7924800"/>
          <a:ext cx="2647950" cy="2069127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28</xdr:row>
      <xdr:rowOff>19050</xdr:rowOff>
    </xdr:from>
    <xdr:to>
      <xdr:col>8</xdr:col>
      <xdr:colOff>1093691</xdr:colOff>
      <xdr:row>39</xdr:row>
      <xdr:rowOff>28575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0300" y="5353050"/>
          <a:ext cx="2693891" cy="2105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6"/>
  <sheetViews>
    <sheetView tabSelected="1" workbookViewId="0">
      <selection activeCell="D8" sqref="D8"/>
    </sheetView>
  </sheetViews>
  <sheetFormatPr defaultRowHeight="15" x14ac:dyDescent="0.25"/>
  <cols>
    <col min="1" max="1" width="35.85546875" customWidth="1"/>
    <col min="4" max="4" width="26" customWidth="1"/>
    <col min="7" max="7" width="17.5703125" bestFit="1" customWidth="1"/>
    <col min="9" max="9" width="24" customWidth="1"/>
    <col min="10" max="10" width="9.42578125" customWidth="1"/>
  </cols>
  <sheetData>
    <row r="1" spans="1:8" x14ac:dyDescent="0.25">
      <c r="A1" s="9" t="s">
        <v>16</v>
      </c>
    </row>
    <row r="2" spans="1:8" x14ac:dyDescent="0.25">
      <c r="A2" t="s">
        <v>0</v>
      </c>
      <c r="B2" s="4">
        <v>1.05</v>
      </c>
      <c r="E2" s="1"/>
      <c r="H2" s="1"/>
    </row>
    <row r="3" spans="1:8" x14ac:dyDescent="0.25">
      <c r="A3" t="s">
        <v>1</v>
      </c>
      <c r="B3" s="4">
        <v>636</v>
      </c>
      <c r="E3" s="1"/>
      <c r="H3" s="1"/>
    </row>
    <row r="4" spans="1:8" x14ac:dyDescent="0.25">
      <c r="A4" t="s">
        <v>2</v>
      </c>
      <c r="B4" s="12">
        <f>+(B2/12)*B3*3.1416</f>
        <v>174.83004000000003</v>
      </c>
      <c r="E4" s="1"/>
      <c r="H4" s="1"/>
    </row>
    <row r="5" spans="1:8" x14ac:dyDescent="0.25">
      <c r="A5" t="s">
        <v>3</v>
      </c>
      <c r="B5" s="4">
        <v>2</v>
      </c>
      <c r="E5" s="1"/>
      <c r="H5" s="1"/>
    </row>
    <row r="6" spans="1:8" x14ac:dyDescent="0.25">
      <c r="A6" t="s">
        <v>7</v>
      </c>
      <c r="B6" s="4">
        <v>75</v>
      </c>
      <c r="E6" s="1"/>
      <c r="H6" s="1"/>
    </row>
    <row r="7" spans="1:8" x14ac:dyDescent="0.25">
      <c r="A7" t="s">
        <v>8</v>
      </c>
      <c r="B7" s="12">
        <f>+B5/12*B6/100</f>
        <v>0.125</v>
      </c>
      <c r="E7" s="1"/>
      <c r="H7" s="1"/>
    </row>
    <row r="8" spans="1:8" x14ac:dyDescent="0.25">
      <c r="A8" t="s">
        <v>4</v>
      </c>
      <c r="B8" s="4">
        <v>1</v>
      </c>
      <c r="E8" s="1"/>
      <c r="H8" s="1"/>
    </row>
    <row r="9" spans="1:8" x14ac:dyDescent="0.25">
      <c r="A9" t="s">
        <v>10</v>
      </c>
      <c r="B9" s="5">
        <v>0.15</v>
      </c>
      <c r="E9" s="1"/>
      <c r="H9" s="1"/>
    </row>
    <row r="10" spans="1:8" x14ac:dyDescent="0.25">
      <c r="A10" t="s">
        <v>5</v>
      </c>
      <c r="B10" s="2">
        <f>+((B5*B4)/(B5-B8))*(1+B9)</f>
        <v>402.10909200000003</v>
      </c>
      <c r="E10" s="2"/>
      <c r="H10" s="2"/>
    </row>
    <row r="11" spans="1:8" x14ac:dyDescent="0.25">
      <c r="A11" s="9" t="s">
        <v>6</v>
      </c>
      <c r="B11" s="14">
        <f>+B10/100</f>
        <v>4.0210909200000007</v>
      </c>
      <c r="E11" s="2"/>
      <c r="H11" s="2"/>
    </row>
    <row r="12" spans="1:8" x14ac:dyDescent="0.25">
      <c r="A12" s="9" t="s">
        <v>9</v>
      </c>
      <c r="B12" s="15">
        <f>+B11/B7</f>
        <v>32.168727360000005</v>
      </c>
      <c r="E12" s="3"/>
      <c r="H12" s="3"/>
    </row>
    <row r="14" spans="1:8" x14ac:dyDescent="0.25">
      <c r="B14" s="3"/>
    </row>
    <row r="17" spans="1:6" x14ac:dyDescent="0.25">
      <c r="A17" s="9" t="s">
        <v>17</v>
      </c>
      <c r="D17" s="21" t="s">
        <v>11</v>
      </c>
      <c r="E17" s="21"/>
    </row>
    <row r="18" spans="1:6" x14ac:dyDescent="0.25">
      <c r="A18" t="s">
        <v>0</v>
      </c>
      <c r="B18" s="4">
        <v>4</v>
      </c>
      <c r="D18" s="7" t="s">
        <v>12</v>
      </c>
      <c r="E18" s="8">
        <v>1</v>
      </c>
    </row>
    <row r="19" spans="1:6" x14ac:dyDescent="0.25">
      <c r="A19" t="s">
        <v>1</v>
      </c>
      <c r="B19" s="4">
        <v>100</v>
      </c>
      <c r="D19" s="7" t="s">
        <v>13</v>
      </c>
      <c r="E19" s="17">
        <v>0.61499999999999999</v>
      </c>
    </row>
    <row r="20" spans="1:6" x14ac:dyDescent="0.25">
      <c r="A20" t="s">
        <v>2</v>
      </c>
      <c r="B20" s="12">
        <f>+(B18/12)*B19*3.1416</f>
        <v>104.71999999999998</v>
      </c>
      <c r="D20" t="s">
        <v>24</v>
      </c>
      <c r="E20" s="6">
        <v>0.72</v>
      </c>
    </row>
    <row r="21" spans="1:6" x14ac:dyDescent="0.25">
      <c r="A21" t="s">
        <v>18</v>
      </c>
      <c r="B21" s="4">
        <v>25</v>
      </c>
      <c r="D21" s="7" t="s">
        <v>14</v>
      </c>
      <c r="E21" s="8">
        <v>0.6</v>
      </c>
    </row>
    <row r="22" spans="1:6" x14ac:dyDescent="0.25">
      <c r="A22" t="s">
        <v>19</v>
      </c>
      <c r="B22" s="10">
        <v>1</v>
      </c>
      <c r="D22" s="7" t="s">
        <v>22</v>
      </c>
      <c r="E22" s="17">
        <v>0.51500000000000001</v>
      </c>
    </row>
    <row r="23" spans="1:6" x14ac:dyDescent="0.25">
      <c r="A23" t="s">
        <v>20</v>
      </c>
      <c r="B23" s="10">
        <v>0.15</v>
      </c>
      <c r="C23" s="11"/>
      <c r="D23" s="7" t="s">
        <v>15</v>
      </c>
      <c r="E23" s="17">
        <v>0.51500000000000001</v>
      </c>
    </row>
    <row r="24" spans="1:6" x14ac:dyDescent="0.25">
      <c r="A24" s="9" t="s">
        <v>21</v>
      </c>
      <c r="B24" s="13">
        <f>+B20*0.00008333*B21/B22*7.48*(1+B23)</f>
        <v>1.8765945998799998</v>
      </c>
      <c r="D24" s="16" t="s">
        <v>23</v>
      </c>
      <c r="E24" s="19">
        <v>0.22500000000000001</v>
      </c>
    </row>
    <row r="25" spans="1:6" x14ac:dyDescent="0.25">
      <c r="D25" s="16" t="s">
        <v>25</v>
      </c>
      <c r="E25" s="18">
        <v>0.28999999999999998</v>
      </c>
    </row>
    <row r="26" spans="1:6" x14ac:dyDescent="0.25">
      <c r="D26" s="16" t="s">
        <v>26</v>
      </c>
      <c r="E26" s="6">
        <v>0.11</v>
      </c>
    </row>
    <row r="29" spans="1:6" x14ac:dyDescent="0.25">
      <c r="A29" s="9" t="s">
        <v>27</v>
      </c>
      <c r="D29" s="9" t="s">
        <v>39</v>
      </c>
    </row>
    <row r="30" spans="1:6" x14ac:dyDescent="0.25">
      <c r="A30" s="20" t="s">
        <v>32</v>
      </c>
      <c r="B30" s="4">
        <v>1</v>
      </c>
      <c r="D30" s="20" t="s">
        <v>32</v>
      </c>
      <c r="E30" s="4">
        <v>1</v>
      </c>
    </row>
    <row r="31" spans="1:6" x14ac:dyDescent="0.25">
      <c r="A31" t="s">
        <v>28</v>
      </c>
      <c r="B31" s="4">
        <v>10</v>
      </c>
      <c r="C31" t="s">
        <v>50</v>
      </c>
      <c r="D31" t="s">
        <v>28</v>
      </c>
      <c r="E31" s="4">
        <v>10</v>
      </c>
      <c r="F31" t="s">
        <v>50</v>
      </c>
    </row>
    <row r="32" spans="1:6" x14ac:dyDescent="0.25">
      <c r="A32" t="s">
        <v>29</v>
      </c>
      <c r="B32" s="4">
        <v>8</v>
      </c>
      <c r="C32" t="s">
        <v>52</v>
      </c>
      <c r="D32" t="s">
        <v>38</v>
      </c>
      <c r="E32" s="4">
        <v>1</v>
      </c>
      <c r="F32" t="s">
        <v>51</v>
      </c>
    </row>
    <row r="33" spans="1:6" x14ac:dyDescent="0.25">
      <c r="A33" t="s">
        <v>30</v>
      </c>
      <c r="B33" s="4">
        <v>1</v>
      </c>
      <c r="C33" t="s">
        <v>51</v>
      </c>
      <c r="D33" t="s">
        <v>31</v>
      </c>
      <c r="E33" s="4">
        <v>1</v>
      </c>
      <c r="F33" t="s">
        <v>47</v>
      </c>
    </row>
    <row r="34" spans="1:6" x14ac:dyDescent="0.25">
      <c r="A34" t="s">
        <v>31</v>
      </c>
      <c r="B34" s="1">
        <f>+(B31-B32)/2</f>
        <v>1</v>
      </c>
      <c r="D34" t="s">
        <v>33</v>
      </c>
      <c r="E34" s="1">
        <f>+(((E31/2)^2*3.14)-((((E31-(2*E33))/2))^2*3.14))*E32</f>
        <v>28.259999999999998</v>
      </c>
    </row>
    <row r="35" spans="1:6" x14ac:dyDescent="0.25">
      <c r="A35" t="s">
        <v>33</v>
      </c>
      <c r="B35" s="1">
        <f>+(((B31/2)^2*3.14)-((B32/2)^2*3.14))*B33</f>
        <v>28.259999999999998</v>
      </c>
      <c r="D35" t="s">
        <v>34</v>
      </c>
      <c r="E35" s="1">
        <f>+E34*E30</f>
        <v>28.259999999999998</v>
      </c>
    </row>
    <row r="36" spans="1:6" x14ac:dyDescent="0.25">
      <c r="A36" t="s">
        <v>34</v>
      </c>
      <c r="B36" s="1">
        <f>+B35*B30</f>
        <v>28.259999999999998</v>
      </c>
      <c r="D36" s="9" t="s">
        <v>37</v>
      </c>
      <c r="E36" s="1">
        <f>+ROUNDUP(E35*0.5541126/12,0)</f>
        <v>2</v>
      </c>
    </row>
    <row r="37" spans="1:6" x14ac:dyDescent="0.25">
      <c r="A37" s="9" t="s">
        <v>37</v>
      </c>
      <c r="B37" s="1">
        <f>+ROUNDUP(B36*0.5541126/12,0)</f>
        <v>2</v>
      </c>
      <c r="D37" s="9" t="s">
        <v>35</v>
      </c>
      <c r="E37" s="1">
        <f>+ROUNDUP(E35*0.5541126/29,0)</f>
        <v>1</v>
      </c>
    </row>
    <row r="38" spans="1:6" x14ac:dyDescent="0.25">
      <c r="A38" s="9" t="s">
        <v>35</v>
      </c>
      <c r="B38" s="1">
        <f>+ROUNDUP(B36*0.5541126/29,0)</f>
        <v>1</v>
      </c>
      <c r="D38" s="9" t="s">
        <v>36</v>
      </c>
      <c r="E38" s="1">
        <f>+ROUNDUP(E35*0.004329004/5,1)</f>
        <v>0.1</v>
      </c>
    </row>
    <row r="39" spans="1:6" x14ac:dyDescent="0.25">
      <c r="A39" s="9" t="s">
        <v>36</v>
      </c>
      <c r="B39" s="1">
        <f>+ROUNDUP(B36*0.004329004/5,1)</f>
        <v>0.1</v>
      </c>
    </row>
    <row r="42" spans="1:6" x14ac:dyDescent="0.25">
      <c r="A42" s="9" t="s">
        <v>40</v>
      </c>
    </row>
    <row r="43" spans="1:6" x14ac:dyDescent="0.25">
      <c r="A43" s="20" t="s">
        <v>41</v>
      </c>
      <c r="B43" s="4">
        <v>1</v>
      </c>
    </row>
    <row r="44" spans="1:6" x14ac:dyDescent="0.25">
      <c r="A44" t="s">
        <v>42</v>
      </c>
      <c r="B44" s="4">
        <v>4</v>
      </c>
      <c r="C44" t="s">
        <v>44</v>
      </c>
    </row>
    <row r="45" spans="1:6" x14ac:dyDescent="0.25">
      <c r="A45" t="s">
        <v>43</v>
      </c>
      <c r="B45" s="4">
        <v>4</v>
      </c>
      <c r="C45" t="s">
        <v>45</v>
      </c>
    </row>
    <row r="46" spans="1:6" x14ac:dyDescent="0.25">
      <c r="A46" t="s">
        <v>46</v>
      </c>
      <c r="B46" s="4">
        <v>20</v>
      </c>
      <c r="C46" t="s">
        <v>47</v>
      </c>
    </row>
    <row r="47" spans="1:6" x14ac:dyDescent="0.25">
      <c r="A47" t="s">
        <v>48</v>
      </c>
      <c r="B47" s="1">
        <f>+((((B46+B44+B44)/2)^2*3.14)-((B46/2)^2*3.14))*B45/2</f>
        <v>602.88000000000011</v>
      </c>
    </row>
    <row r="48" spans="1:6" x14ac:dyDescent="0.25">
      <c r="A48" t="s">
        <v>34</v>
      </c>
      <c r="B48" s="1">
        <f>+B47*B43</f>
        <v>602.88000000000011</v>
      </c>
    </row>
    <row r="49" spans="1:5" x14ac:dyDescent="0.25">
      <c r="A49" s="9" t="s">
        <v>49</v>
      </c>
      <c r="B49" s="1">
        <f>+ROUNDUP(B48/72*1.2,0)</f>
        <v>11</v>
      </c>
    </row>
    <row r="50" spans="1:5" x14ac:dyDescent="0.25">
      <c r="A50" s="9" t="s">
        <v>53</v>
      </c>
      <c r="B50" s="1">
        <f>+ROUNDUP(B49/6,0)</f>
        <v>2</v>
      </c>
    </row>
    <row r="51" spans="1:5" x14ac:dyDescent="0.25">
      <c r="A51" s="9"/>
      <c r="B51" s="1"/>
    </row>
    <row r="52" spans="1:5" x14ac:dyDescent="0.25">
      <c r="A52" s="9"/>
      <c r="B52" s="1"/>
    </row>
    <row r="55" spans="1:5" x14ac:dyDescent="0.25">
      <c r="A55" s="9" t="s">
        <v>54</v>
      </c>
      <c r="D55" t="s">
        <v>56</v>
      </c>
      <c r="E55" t="s">
        <v>57</v>
      </c>
    </row>
    <row r="56" spans="1:5" x14ac:dyDescent="0.25">
      <c r="A56" s="20" t="s">
        <v>41</v>
      </c>
      <c r="B56" s="4">
        <v>10</v>
      </c>
      <c r="D56" t="s">
        <v>55</v>
      </c>
      <c r="E56" t="s">
        <v>58</v>
      </c>
    </row>
    <row r="57" spans="1:5" x14ac:dyDescent="0.25">
      <c r="A57" t="s">
        <v>42</v>
      </c>
      <c r="B57" s="4">
        <v>0.5</v>
      </c>
      <c r="D57" t="s">
        <v>65</v>
      </c>
      <c r="E57" t="s">
        <v>59</v>
      </c>
    </row>
    <row r="58" spans="1:5" x14ac:dyDescent="0.25">
      <c r="A58" t="s">
        <v>61</v>
      </c>
      <c r="B58" s="12">
        <f>B57*1000</f>
        <v>500</v>
      </c>
      <c r="D58" t="s">
        <v>66</v>
      </c>
    </row>
    <row r="59" spans="1:5" x14ac:dyDescent="0.25">
      <c r="A59" t="s">
        <v>0</v>
      </c>
      <c r="B59" s="4">
        <v>30</v>
      </c>
    </row>
    <row r="60" spans="1:5" x14ac:dyDescent="0.25">
      <c r="A60" t="s">
        <v>62</v>
      </c>
      <c r="B60" s="4">
        <v>60</v>
      </c>
      <c r="D60" t="s">
        <v>69</v>
      </c>
    </row>
    <row r="61" spans="1:5" x14ac:dyDescent="0.25">
      <c r="A61" t="s">
        <v>67</v>
      </c>
      <c r="B61" s="4">
        <v>50</v>
      </c>
    </row>
    <row r="62" spans="1:5" x14ac:dyDescent="0.25">
      <c r="A62" t="s">
        <v>60</v>
      </c>
      <c r="B62" s="12">
        <f>ROUNDUP(B58/B60,0)</f>
        <v>9</v>
      </c>
      <c r="D62" t="s">
        <v>70</v>
      </c>
    </row>
    <row r="63" spans="1:5" x14ac:dyDescent="0.25">
      <c r="A63" t="s">
        <v>63</v>
      </c>
      <c r="B63" s="1">
        <f>(B59/12)*3.14</f>
        <v>7.8500000000000005</v>
      </c>
    </row>
    <row r="64" spans="1:5" x14ac:dyDescent="0.25">
      <c r="A64" t="s">
        <v>64</v>
      </c>
      <c r="B64" s="1">
        <f>B63*B62</f>
        <v>70.650000000000006</v>
      </c>
    </row>
    <row r="65" spans="1:2" x14ac:dyDescent="0.25">
      <c r="A65" s="9" t="s">
        <v>68</v>
      </c>
      <c r="B65" s="1">
        <f>+ROUNDUP(B64/B61*1.2*B56,0)</f>
        <v>17</v>
      </c>
    </row>
    <row r="66" spans="1:2" x14ac:dyDescent="0.25">
      <c r="A66" s="9"/>
      <c r="B66" s="1"/>
    </row>
  </sheetData>
  <mergeCells count="1">
    <mergeCell ref="D17:E1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Berry Plastics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dlibby</dc:creator>
  <cp:lastModifiedBy>Ryan Simmons</cp:lastModifiedBy>
  <dcterms:created xsi:type="dcterms:W3CDTF">2011-03-03T12:48:01Z</dcterms:created>
  <dcterms:modified xsi:type="dcterms:W3CDTF">2017-08-29T16:55:31Z</dcterms:modified>
</cp:coreProperties>
</file>